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O8" i="1" l="1"/>
  <c r="O4" i="1"/>
  <c r="O5" i="1"/>
  <c r="O6" i="1"/>
  <c r="O7" i="1"/>
  <c r="N7" i="1"/>
  <c r="M7" i="1"/>
  <c r="L7" i="1"/>
  <c r="K7" i="1"/>
  <c r="J7" i="1"/>
  <c r="M6" i="1"/>
  <c r="L6" i="1"/>
  <c r="K6" i="1"/>
  <c r="J6" i="1"/>
  <c r="M5" i="1"/>
  <c r="K5" i="1"/>
  <c r="J5" i="1"/>
  <c r="N4" i="1"/>
  <c r="M4" i="1"/>
  <c r="M8" i="1" s="1"/>
  <c r="L4" i="1"/>
  <c r="L8" i="1" s="1"/>
  <c r="K4" i="1"/>
  <c r="J4" i="1"/>
  <c r="I8" i="1"/>
  <c r="K8" i="1"/>
  <c r="N8" i="1"/>
  <c r="I7" i="1"/>
  <c r="I6" i="1"/>
  <c r="I4" i="1"/>
  <c r="G8" i="1"/>
  <c r="H8" i="1"/>
  <c r="D8" i="1"/>
  <c r="E8" i="1"/>
  <c r="F8" i="1"/>
  <c r="C8" i="1"/>
  <c r="H7" i="1"/>
  <c r="H6" i="1"/>
  <c r="H5" i="1"/>
  <c r="H4" i="1"/>
  <c r="G7" i="1"/>
  <c r="G6" i="1"/>
  <c r="G4" i="1"/>
  <c r="F7" i="1"/>
  <c r="F6" i="1"/>
  <c r="F4" i="1"/>
  <c r="E7" i="1"/>
  <c r="E6" i="1"/>
  <c r="E4" i="1"/>
  <c r="D7" i="1"/>
  <c r="D6" i="1"/>
  <c r="D5" i="1"/>
  <c r="D4" i="1"/>
  <c r="C7" i="1"/>
  <c r="C6" i="1"/>
  <c r="C5" i="1"/>
  <c r="C4" i="1"/>
  <c r="J8" i="1" l="1"/>
</calcChain>
</file>

<file path=xl/sharedStrings.xml><?xml version="1.0" encoding="utf-8"?>
<sst xmlns="http://schemas.openxmlformats.org/spreadsheetml/2006/main" count="25" uniqueCount="24">
  <si>
    <t>CUSTEIO</t>
  </si>
  <si>
    <t xml:space="preserve">CUSTEIO </t>
  </si>
  <si>
    <t>DESPESAS OBRIGATÓRIAS</t>
  </si>
  <si>
    <t>PESSOAL</t>
  </si>
  <si>
    <t>DESCRIÇÃO</t>
  </si>
  <si>
    <t>FONTE</t>
  </si>
  <si>
    <t>JAN</t>
  </si>
  <si>
    <t>FEV</t>
  </si>
  <si>
    <t>MAR</t>
  </si>
  <si>
    <t>ABR</t>
  </si>
  <si>
    <t>MAI</t>
  </si>
  <si>
    <t>JUN</t>
  </si>
  <si>
    <t>TOTAL</t>
  </si>
  <si>
    <t>FONTE 100 TESOURO ESTADUAL</t>
  </si>
  <si>
    <t>FONTE 230 RECURSOS PRÓPRIOS</t>
  </si>
  <si>
    <t xml:space="preserve">                                                                       COTA ORÇAMENTÁRIA LIBERADA NO EXERCÍCIO DE 2021</t>
  </si>
  <si>
    <t>OBS:</t>
  </si>
  <si>
    <t>CUSTEIO - DESPESAS COM A MANUTENÇÃO DO ÓRGÃO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</si>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</sst>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3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O9" sqref="O9"/>
    </sheetView>
  </sheetViews>
  <sheetFormatPr defaultRowHeight="15" x14ac:dyDescent="0.25"/>
  <cols>
    <col min="1" max="1" width="14.42578125" customWidth="1"/>
    <col min="3" max="8" width="13.28515625" bestFit="1" customWidth="1"/>
    <col min="9" max="14" width="13.28515625" customWidth="1"/>
    <col min="15" max="15" width="14.28515625" bestFit="1" customWidth="1"/>
  </cols>
  <sheetData>
    <row r="1" spans="1:15" x14ac:dyDescent="0.25">
      <c r="A1" s="6" t="s">
        <v>15</v>
      </c>
    </row>
    <row r="3" spans="1:1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12</v>
      </c>
    </row>
    <row r="4" spans="1:15" x14ac:dyDescent="0.25">
      <c r="A4" s="2" t="s">
        <v>0</v>
      </c>
      <c r="B4" s="1">
        <v>100</v>
      </c>
      <c r="C4" s="3">
        <f>407665+129195</f>
        <v>536860</v>
      </c>
      <c r="D4" s="3">
        <f>407665+129195</f>
        <v>536860</v>
      </c>
      <c r="E4" s="3">
        <f>43415.2+191702.83+12921.6</f>
        <v>248039.62999999998</v>
      </c>
      <c r="F4" s="3">
        <f>95100.9+137740.2+30000+90437.2</f>
        <v>353278.3</v>
      </c>
      <c r="G4" s="3">
        <f>119063.54+108000+120935.57+90437.2</f>
        <v>438436.31</v>
      </c>
      <c r="H4" s="3">
        <f>111868.16+8680+131806.89+90437.2</f>
        <v>342792.25</v>
      </c>
      <c r="I4" s="3">
        <f>273835.92+154613.24+90437.2</f>
        <v>518886.36</v>
      </c>
      <c r="J4" s="3">
        <f>243913.27+24000+272368.31+90437.2</f>
        <v>630718.78</v>
      </c>
      <c r="K4" s="3">
        <f>352218.98+112910.6+90437.2+90437.2</f>
        <v>646003.97999999986</v>
      </c>
      <c r="L4" s="3">
        <f>212823.64+18212.02</f>
        <v>231035.66</v>
      </c>
      <c r="M4" s="3">
        <f>6498.77+478399.48+9350+346097.66+30140+10000+90437.2+90437.2</f>
        <v>1061360.3099999998</v>
      </c>
      <c r="N4" s="3">
        <f>102229.76</f>
        <v>102229.75999999999</v>
      </c>
      <c r="O4" s="3">
        <f>SUM(C4:N4)</f>
        <v>5646501.3399999989</v>
      </c>
    </row>
    <row r="5" spans="1:15" x14ac:dyDescent="0.25">
      <c r="A5" s="2" t="s">
        <v>1</v>
      </c>
      <c r="B5" s="1">
        <v>230</v>
      </c>
      <c r="C5" s="3">
        <f>33425</f>
        <v>33425</v>
      </c>
      <c r="D5" s="3">
        <f>33425+10000</f>
        <v>43425</v>
      </c>
      <c r="E5" s="3">
        <v>0</v>
      </c>
      <c r="F5" s="3">
        <v>0</v>
      </c>
      <c r="G5" s="3">
        <v>0</v>
      </c>
      <c r="H5" s="3">
        <f>18917.5</f>
        <v>18917.5</v>
      </c>
      <c r="I5" s="3">
        <v>0</v>
      </c>
      <c r="J5" s="3">
        <f>27251.28</f>
        <v>27251.279999999999</v>
      </c>
      <c r="K5" s="3">
        <f>22610.43</f>
        <v>22610.43</v>
      </c>
      <c r="L5" s="3">
        <v>0</v>
      </c>
      <c r="M5" s="3">
        <f>30464</f>
        <v>30464</v>
      </c>
      <c r="N5" s="3">
        <v>0</v>
      </c>
      <c r="O5" s="3">
        <f>SUM(C5:N5)</f>
        <v>176093.21</v>
      </c>
    </row>
    <row r="6" spans="1:15" ht="30.75" customHeight="1" x14ac:dyDescent="0.25">
      <c r="A6" s="2" t="s">
        <v>2</v>
      </c>
      <c r="B6" s="1">
        <v>100</v>
      </c>
      <c r="C6" s="3">
        <f>666664+11184+79+94+39999+210000+223902</f>
        <v>1151922</v>
      </c>
      <c r="D6" s="3">
        <f>666664+11184+39999+220346</f>
        <v>938193</v>
      </c>
      <c r="E6" s="3">
        <f>11293.41+11308.92+15670.9+142561+30000+222616.32+222947</f>
        <v>656397.55000000005</v>
      </c>
      <c r="F6" s="3">
        <f>500000+600000+50000+50000</f>
        <v>1200000</v>
      </c>
      <c r="G6" s="3">
        <f>11324.44+50000+223279.2</f>
        <v>284603.64</v>
      </c>
      <c r="H6" s="3">
        <f>456133.92+11339.95+44331.1+150000+40000+223613.13</f>
        <v>925418.1</v>
      </c>
      <c r="I6" s="3">
        <f>11355.46+11370.98+448234.61+745731.4</f>
        <v>1216692.45</v>
      </c>
      <c r="J6" s="3">
        <f>1000000+150000+30000+11370.98+155129.35</f>
        <v>1346500.33</v>
      </c>
      <c r="K6" s="3">
        <f>600000+1000000+50000+11386.49+32299.35+224624.77+224965.33</f>
        <v>2143275.94</v>
      </c>
      <c r="L6" s="3">
        <f>100000+196500</f>
        <v>296500</v>
      </c>
      <c r="M6" s="3">
        <f>1000000+1000000+300000+28900</f>
        <v>2328900</v>
      </c>
      <c r="N6" s="3">
        <v>0</v>
      </c>
      <c r="O6" s="3">
        <f>SUM(C6:N6)</f>
        <v>12488403.01</v>
      </c>
    </row>
    <row r="7" spans="1:15" x14ac:dyDescent="0.25">
      <c r="A7" s="2" t="s">
        <v>3</v>
      </c>
      <c r="B7" s="1">
        <v>100</v>
      </c>
      <c r="C7" s="3">
        <f>5212078+818</f>
        <v>5212896</v>
      </c>
      <c r="D7" s="3">
        <f>5212078+818</f>
        <v>5212896</v>
      </c>
      <c r="E7" s="3">
        <f>3302807.42+633.8</f>
        <v>3303441.2199999997</v>
      </c>
      <c r="F7" s="3">
        <f>4440578.71+759.81</f>
        <v>4441338.5199999996</v>
      </c>
      <c r="G7" s="3">
        <f>4128721.42+756.81</f>
        <v>4129478.23</v>
      </c>
      <c r="H7" s="3">
        <f>119597.13+4660460.86+756.81</f>
        <v>4780814.8</v>
      </c>
      <c r="I7" s="3">
        <f>77000+500000+4372351.58+756.81</f>
        <v>4950108.3899999997</v>
      </c>
      <c r="J7" s="3">
        <f>4724227.29+759+751.96</f>
        <v>4725738.25</v>
      </c>
      <c r="K7" s="3">
        <f>150000+2898.83+1507000+4568726.76+27000</f>
        <v>6255625.5899999999</v>
      </c>
      <c r="L7" s="3">
        <f>2500</f>
        <v>2500</v>
      </c>
      <c r="M7" s="3">
        <f>4920000</f>
        <v>4920000</v>
      </c>
      <c r="N7" s="3">
        <f>1440663.87+1004465.94+4400000+400000</f>
        <v>7245129.8100000005</v>
      </c>
      <c r="O7" s="3">
        <f>SUM(C7:N7)</f>
        <v>55179966.810000002</v>
      </c>
    </row>
    <row r="8" spans="1:15" x14ac:dyDescent="0.25">
      <c r="A8" s="5" t="s">
        <v>12</v>
      </c>
      <c r="B8" s="4"/>
      <c r="C8" s="3">
        <f>SUM(C4:C7)</f>
        <v>6935103</v>
      </c>
      <c r="D8" s="3">
        <f t="shared" ref="D8:F8" si="0">SUM(D4:D7)</f>
        <v>6731374</v>
      </c>
      <c r="E8" s="3">
        <f t="shared" si="0"/>
        <v>4207878.3999999994</v>
      </c>
      <c r="F8" s="3">
        <f t="shared" si="0"/>
        <v>5994616.8199999994</v>
      </c>
      <c r="G8" s="3">
        <f>SUM(G4:G7)</f>
        <v>4852518.18</v>
      </c>
      <c r="H8" s="3">
        <f t="shared" ref="H8:N8" si="1">SUM(H4:H7)</f>
        <v>6067942.6500000004</v>
      </c>
      <c r="I8" s="3">
        <f t="shared" si="1"/>
        <v>6685687.1999999993</v>
      </c>
      <c r="J8" s="3">
        <f t="shared" si="1"/>
        <v>6730208.6400000006</v>
      </c>
      <c r="K8" s="3">
        <f t="shared" si="1"/>
        <v>9067515.9399999995</v>
      </c>
      <c r="L8" s="3">
        <f t="shared" si="1"/>
        <v>530035.66</v>
      </c>
      <c r="M8" s="3">
        <f t="shared" si="1"/>
        <v>8340724.3099999996</v>
      </c>
      <c r="N8" s="3">
        <f t="shared" si="1"/>
        <v>7347359.5700000003</v>
      </c>
      <c r="O8" s="3">
        <f>SUM(O4:O7)</f>
        <v>73490964.370000005</v>
      </c>
    </row>
    <row r="10" spans="1:15" x14ac:dyDescent="0.25">
      <c r="A10" s="8" t="s">
        <v>16</v>
      </c>
    </row>
    <row r="11" spans="1:15" x14ac:dyDescent="0.25">
      <c r="A11" s="7" t="s">
        <v>13</v>
      </c>
    </row>
    <row r="12" spans="1:15" x14ac:dyDescent="0.25">
      <c r="A12" s="7" t="s">
        <v>14</v>
      </c>
    </row>
    <row r="13" spans="1:15" x14ac:dyDescent="0.25">
      <c r="A13" s="7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Faima Carneiro Albuquerque</cp:lastModifiedBy>
  <dcterms:created xsi:type="dcterms:W3CDTF">2021-07-21T19:34:20Z</dcterms:created>
  <dcterms:modified xsi:type="dcterms:W3CDTF">2022-08-08T18:44:20Z</dcterms:modified>
</cp:coreProperties>
</file>